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anyg\Downloads\"/>
    </mc:Choice>
  </mc:AlternateContent>
  <xr:revisionPtr revIDLastSave="0" documentId="13_ncr:1_{A8902633-4F16-49DE-B75A-57AE6C16332C}" xr6:coauthVersionLast="47" xr6:coauthVersionMax="47" xr10:uidLastSave="{00000000-0000-0000-0000-000000000000}"/>
  <bookViews>
    <workbookView xWindow="1776" yWindow="1776" windowWidth="18720" windowHeight="9420" tabRatio="500" xr2:uid="{00000000-000D-0000-FFFF-FFFF00000000}"/>
  </bookViews>
  <sheets>
    <sheet name="Dashboard KPI" sheetId="1" r:id="rId1"/>
    <sheet name="Segmentation" sheetId="2" r:id="rId2"/>
    <sheet name="Historiqu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L14" i="2"/>
  <c r="L15" i="2"/>
  <c r="L16" i="2"/>
  <c r="J16" i="2" s="1"/>
  <c r="K16" i="2" s="1"/>
  <c r="L17" i="2"/>
  <c r="J17" i="2" s="1"/>
  <c r="K17" i="2" s="1"/>
  <c r="L18" i="2"/>
  <c r="J18" i="2" s="1"/>
  <c r="K18" i="2" s="1"/>
  <c r="L19" i="2"/>
  <c r="J19" i="2" s="1"/>
  <c r="K19" i="2" s="1"/>
  <c r="L20" i="2"/>
  <c r="J14" i="2" s="1"/>
  <c r="K14" i="2" s="1"/>
  <c r="L21" i="2"/>
  <c r="L12" i="2"/>
  <c r="C14" i="1"/>
  <c r="C13" i="1"/>
  <c r="C12" i="1"/>
  <c r="C11" i="1"/>
  <c r="D16" i="3"/>
  <c r="C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F5" i="3"/>
  <c r="E5" i="3"/>
  <c r="H22" i="2"/>
  <c r="G22" i="2"/>
  <c r="F22" i="2"/>
  <c r="E22" i="2"/>
  <c r="D22" i="2"/>
  <c r="C22" i="2"/>
  <c r="J20" i="2"/>
  <c r="K20" i="2" s="1"/>
  <c r="J6" i="1"/>
  <c r="F6" i="1"/>
  <c r="D6" i="1"/>
  <c r="J21" i="2" l="1"/>
  <c r="K21" i="2" s="1"/>
  <c r="F16" i="3"/>
  <c r="C15" i="1"/>
  <c r="D13" i="1" s="1"/>
  <c r="J12" i="2"/>
  <c r="K12" i="2" s="1"/>
  <c r="J15" i="2"/>
  <c r="K15" i="2" s="1"/>
  <c r="J13" i="2"/>
  <c r="K13" i="2" s="1"/>
  <c r="E16" i="3"/>
  <c r="L22" i="2"/>
  <c r="J22" i="2" l="1"/>
  <c r="D12" i="1"/>
  <c r="D11" i="1"/>
  <c r="H14" i="3"/>
  <c r="H12" i="3"/>
  <c r="H10" i="3"/>
  <c r="H8" i="3"/>
  <c r="H6" i="3"/>
  <c r="B6" i="1"/>
  <c r="H6" i="1"/>
  <c r="H15" i="3"/>
  <c r="H13" i="3"/>
  <c r="H11" i="3"/>
  <c r="H9" i="3"/>
  <c r="H7" i="3"/>
  <c r="H5" i="3"/>
  <c r="D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7" authorId="0" shapeId="0" xr:uid="{00000000-0006-0000-0100-000001000000}">
      <text>
        <r>
          <rPr>
            <sz val="11"/>
            <color theme="1"/>
            <rFont val="Calibri"/>
            <family val="2"/>
            <charset val="1"/>
          </rPr>
          <t>Pondérations validées par la direction le 18/02/2026. Révision prévue fin Q2.</t>
        </r>
      </text>
    </comment>
  </commentList>
</comments>
</file>

<file path=xl/sharedStrings.xml><?xml version="1.0" encoding="utf-8"?>
<sst xmlns="http://schemas.openxmlformats.org/spreadsheetml/2006/main" count="89" uniqueCount="88">
  <si>
    <t>Tableau de bord démo — Suivi de performance</t>
  </si>
  <si>
    <t>Période de démonstration — cycle reconstitué</t>
  </si>
  <si>
    <t>Mise à jour démonstrative</t>
  </si>
  <si>
    <t>Cas démonstratif — données fictives, reconstituées et anonymisées</t>
  </si>
  <si>
    <t>VOLUME TOTAL DÉMO</t>
  </si>
  <si>
    <t>BASE &gt; NIVEAU 2</t>
  </si>
  <si>
    <t>DÉLAI MOYEN</t>
  </si>
  <si>
    <t>INDICE D'EFFICACITÉ</t>
  </si>
  <si>
    <t>TAUX MOYEN</t>
  </si>
  <si>
    <t>Variation démo vs cycle précédent</t>
  </si>
  <si>
    <t>Écart démo vs cycle précédent</t>
  </si>
  <si>
    <t>Répartition démo par ancienneté</t>
  </si>
  <si>
    <t>Segment</t>
  </si>
  <si>
    <t>% du total</t>
  </si>
  <si>
    <t>Nb comptes</t>
  </si>
  <si>
    <t>Traitement recommandé</t>
  </si>
  <si>
    <t>Niveau 1</t>
  </si>
  <si>
    <t>Suivi standard</t>
  </si>
  <si>
    <t>Niveau 2</t>
  </si>
  <si>
    <t>Revue ciblée</t>
  </si>
  <si>
    <t>Niveau 3</t>
  </si>
  <si>
    <t>Action renforcée</t>
  </si>
  <si>
    <t>Niveau 4</t>
  </si>
  <si>
    <t>Arbitrage / revue managériale</t>
  </si>
  <si>
    <t>TOTAL</t>
  </si>
  <si>
    <t>100%</t>
  </si>
  <si>
    <t>10</t>
  </si>
  <si>
    <t>Données fictives et reconstituées à des fins de démonstration portfolio.</t>
  </si>
  <si>
    <t>Aucune donnée client réelle, aucun extrait d’outil interne et aucune base opérationnelle d’entreprise.</t>
  </si>
  <si>
    <t>⚠ Données fictives — noms de clients et montants simulés à des fins de démonstration. Aucune donnée réelle utilisée.</t>
  </si>
  <si>
    <t>Segmentation Analytique de Portefeuilles</t>
  </si>
  <si>
    <t>Segmentation démonstrative de portefeuilles — données fictives et anonymisées</t>
  </si>
  <si>
    <t>Méthode démonstrative : score synthétique basé sur ancienneté, encours et historique de paiement. Paramètres internes masqués pour portfolio public.</t>
  </si>
  <si>
    <t>PARAMÈTRES INTERNES MASQUÉS</t>
  </si>
  <si>
    <t>LÉGENDE PORTFOLIO</t>
  </si>
  <si>
    <t>Poids Ancienneté</t>
  </si>
  <si>
    <t>Bleu = hypothèse technique</t>
  </si>
  <si>
    <t>Poids Montant</t>
  </si>
  <si>
    <t>Noir = formule calculée</t>
  </si>
  <si>
    <t>Poids Historique</t>
  </si>
  <si>
    <t>Jaune = point d’attention</t>
  </si>
  <si>
    <t>Compte démo</t>
  </si>
  <si>
    <t>0-30j (MAD)</t>
  </si>
  <si>
    <t>30-60j (MAD)</t>
  </si>
  <si>
    <t>60-90j (MAD)</t>
  </si>
  <si>
    <t>&gt;90j (MAD)</t>
  </si>
  <si>
    <t>Taux Récup.</t>
  </si>
  <si>
    <t>DSO (jours)</t>
  </si>
  <si>
    <t>Indice Paiement</t>
  </si>
  <si>
    <t>Score Démo (/10)</t>
  </si>
  <si>
    <t>Niveau d’attention</t>
  </si>
  <si>
    <t>Encours Total</t>
  </si>
  <si>
    <t>Compte Démo Atlas A</t>
  </si>
  <si>
    <t>Compte Démo Industrie B</t>
  </si>
  <si>
    <t>Compte Démo Transit C</t>
  </si>
  <si>
    <t>Compte Démo Services D</t>
  </si>
  <si>
    <t>Compte Démo Logistique E</t>
  </si>
  <si>
    <t>Compte Démo Négoce F</t>
  </si>
  <si>
    <t>Compte Démo Transport G</t>
  </si>
  <si>
    <t>Compte Démo Matériaux H</t>
  </si>
  <si>
    <t>Compte Démo Export I</t>
  </si>
  <si>
    <t>Compte Démo Commerce J</t>
  </si>
  <si>
    <t>TOTAL / MOYENNE</t>
  </si>
  <si>
    <t>⚠ DONNÉES FICTIVES — Comptes, montants et indicateurs reconstitués pour démonstration de portfolio.</t>
  </si>
  <si>
    <t>Aucune donnée réelle de client, d’entreprise ou de portefeuille opérationnel n’est reproduite.</t>
  </si>
  <si>
    <t>La logique analytique est présentée à titre illustratif ; les paramètres détaillés ont été volontairement masqués.</t>
  </si>
  <si>
    <t>Suivi Démo de Performance Hebdomadaire</t>
  </si>
  <si>
    <t>Indice démo calculé à partir d'une base simulée de suivi de performance.</t>
  </si>
  <si>
    <t>Période</t>
  </si>
  <si>
    <t>Écart</t>
  </si>
  <si>
    <t>Taux atteinte</t>
  </si>
  <si>
    <t>Cumul réalisé</t>
  </si>
  <si>
    <t>CEI Hebdo</t>
  </si>
  <si>
    <t>Période 1</t>
  </si>
  <si>
    <t>Période 2</t>
  </si>
  <si>
    <t>Période 3</t>
  </si>
  <si>
    <t>Période 4</t>
  </si>
  <si>
    <t>Période 5</t>
  </si>
  <si>
    <t>Période 6</t>
  </si>
  <si>
    <t>Période 7</t>
  </si>
  <si>
    <t>Période 8</t>
  </si>
  <si>
    <t>Période 9</t>
  </si>
  <si>
    <t>Période 10</t>
  </si>
  <si>
    <t>Période 11</t>
  </si>
  <si>
    <t>⚠ Données fictives et reconstituées à des fins de démonstration portfolio. Aucune donnée client réelle ou d'entreprise.</t>
  </si>
  <si>
    <t>Réalisé démo (MAD)</t>
  </si>
  <si>
    <t>Cible démo (MAD)</t>
  </si>
  <si>
    <t>Base (MAD)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</si>
</sst>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MAD&quot;"/>
    <numFmt numFmtId="165" formatCode="0&quot; jours&quot;"/>
    <numFmt numFmtId="166" formatCode="0.0%"/>
    <numFmt numFmtId="167" formatCode="0.0"/>
  </numFmts>
  <fonts count="24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0"/>
      <color rgb="FFFFFFFF"/>
      <name val="Arial"/>
      <charset val="1"/>
    </font>
    <font>
      <b/>
      <sz val="9"/>
      <color rgb="FFB8520E"/>
      <name val="Arial"/>
      <charset val="1"/>
    </font>
    <font>
      <i/>
      <sz val="9"/>
      <color rgb="FFFFFFFF"/>
      <name val="Arial"/>
      <charset val="1"/>
    </font>
    <font>
      <b/>
      <sz val="7.5"/>
      <color rgb="FF6B7280"/>
      <name val="Arial"/>
      <charset val="1"/>
    </font>
    <font>
      <b/>
      <sz val="13"/>
      <color rgb="FF0B1D3A"/>
      <name val="Arial"/>
      <charset val="1"/>
    </font>
    <font>
      <b/>
      <sz val="10"/>
      <color rgb="FF14532D"/>
      <name val="Arial"/>
      <charset val="1"/>
    </font>
    <font>
      <b/>
      <sz val="14"/>
      <color rgb="FF0B1D3A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1E3A8A"/>
      <name val="Arial"/>
      <charset val="1"/>
    </font>
    <font>
      <b/>
      <sz val="10"/>
      <color rgb="FF713F12"/>
      <name val="Arial"/>
      <charset val="1"/>
    </font>
    <font>
      <b/>
      <sz val="10"/>
      <color rgb="FF991B1B"/>
      <name val="Arial"/>
      <charset val="1"/>
    </font>
    <font>
      <b/>
      <sz val="8"/>
      <color rgb="FF991B1B"/>
      <name val="Arial"/>
      <charset val="1"/>
    </font>
    <font>
      <b/>
      <sz val="14"/>
      <color rgb="FFFFFFFF"/>
      <name val="Arial"/>
      <charset val="1"/>
    </font>
    <font>
      <sz val="9"/>
      <color rgb="FF6B7280"/>
      <name val="Arial"/>
      <charset val="1"/>
    </font>
    <font>
      <i/>
      <sz val="8"/>
      <color rgb="FF6B7280"/>
      <name val="Arial"/>
      <charset val="1"/>
    </font>
    <font>
      <b/>
      <sz val="11"/>
      <color rgb="FF0B1D3A"/>
      <name val="Arial"/>
      <charset val="1"/>
    </font>
    <font>
      <sz val="9"/>
      <color rgb="FF000000"/>
      <name val="Arial"/>
      <charset val="1"/>
    </font>
    <font>
      <sz val="10"/>
      <color rgb="FF0000FF"/>
      <name val="Arial"/>
      <charset val="1"/>
    </font>
    <font>
      <b/>
      <sz val="9"/>
      <color rgb="FF991B1B"/>
      <name val="Arial"/>
      <charset val="1"/>
    </font>
    <font>
      <b/>
      <sz val="11"/>
      <color rgb="FF9C0006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0B1D3A"/>
        <bgColor rgb="FF132C56"/>
      </patternFill>
    </fill>
    <fill>
      <patternFill patternType="solid">
        <fgColor rgb="FFF7F8FA"/>
        <bgColor rgb="FFF9F9F9"/>
      </patternFill>
    </fill>
    <fill>
      <patternFill patternType="solid">
        <fgColor rgb="FFDCFCE7"/>
        <bgColor rgb="FFDBEAFE"/>
      </patternFill>
    </fill>
    <fill>
      <patternFill patternType="solid">
        <fgColor rgb="FFFFFFFF"/>
        <bgColor rgb="FFF9F9F9"/>
      </patternFill>
    </fill>
    <fill>
      <patternFill patternType="solid">
        <fgColor rgb="FFDBEAFE"/>
        <bgColor rgb="FFDCFCE7"/>
      </patternFill>
    </fill>
    <fill>
      <patternFill patternType="solid">
        <fgColor rgb="FFFEF9C3"/>
        <bgColor rgb="FFF9F9F9"/>
      </patternFill>
    </fill>
    <fill>
      <patternFill patternType="solid">
        <fgColor rgb="FFFEE2E2"/>
        <bgColor rgb="FFF7F8FA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5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7" fillId="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3" fontId="11" fillId="5" borderId="1" xfId="0" applyNumberFormat="1" applyFont="1" applyFill="1" applyBorder="1" applyAlignment="1">
      <alignment horizontal="right" vertical="center"/>
    </xf>
    <xf numFmtId="166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166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19" fillId="0" borderId="0" xfId="0" applyFont="1"/>
    <xf numFmtId="0" fontId="20" fillId="0" borderId="1" xfId="0" applyFont="1" applyBorder="1"/>
    <xf numFmtId="9" fontId="21" fillId="9" borderId="1" xfId="0" applyNumberFormat="1" applyFont="1" applyFill="1" applyBorder="1"/>
    <xf numFmtId="0" fontId="21" fillId="0" borderId="0" xfId="0" applyFont="1"/>
    <xf numFmtId="0" fontId="11" fillId="0" borderId="0" xfId="0" applyFont="1"/>
    <xf numFmtId="0" fontId="20" fillId="9" borderId="0" xfId="0" applyFont="1" applyFill="1"/>
    <xf numFmtId="3" fontId="21" fillId="5" borderId="1" xfId="0" applyNumberFormat="1" applyFont="1" applyFill="1" applyBorder="1" applyAlignment="1">
      <alignment horizontal="right" vertical="center"/>
    </xf>
    <xf numFmtId="166" fontId="21" fillId="5" borderId="1" xfId="0" applyNumberFormat="1" applyFont="1" applyFill="1" applyBorder="1" applyAlignment="1">
      <alignment horizontal="center" vertical="center"/>
    </xf>
    <xf numFmtId="1" fontId="21" fillId="5" borderId="1" xfId="0" applyNumberFormat="1" applyFont="1" applyFill="1" applyBorder="1" applyAlignment="1">
      <alignment horizontal="center" vertical="center"/>
    </xf>
    <xf numFmtId="167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right" vertical="center"/>
    </xf>
    <xf numFmtId="3" fontId="21" fillId="3" borderId="1" xfId="0" applyNumberFormat="1" applyFont="1" applyFill="1" applyBorder="1" applyAlignment="1">
      <alignment horizontal="right" vertical="center"/>
    </xf>
    <xf numFmtId="166" fontId="21" fillId="3" borderId="1" xfId="0" applyNumberFormat="1" applyFont="1" applyFill="1" applyBorder="1" applyAlignment="1">
      <alignment horizontal="center" vertical="center"/>
    </xf>
    <xf numFmtId="1" fontId="21" fillId="3" borderId="1" xfId="0" applyNumberFormat="1" applyFont="1" applyFill="1" applyBorder="1" applyAlignment="1">
      <alignment horizontal="center" vertical="center"/>
    </xf>
    <xf numFmtId="167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7" fontId="9" fillId="2" borderId="1" xfId="0" applyNumberFormat="1" applyFont="1" applyFill="1" applyBorder="1" applyAlignment="1">
      <alignment horizontal="center"/>
    </xf>
    <xf numFmtId="166" fontId="11" fillId="5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23" fillId="10" borderId="0" xfId="0" applyFont="1" applyFill="1" applyAlignment="1">
      <alignment wrapText="1"/>
    </xf>
    <xf numFmtId="0" fontId="1" fillId="2" borderId="0" xfId="0" applyFont="1" applyFill="1"/>
    <xf numFmtId="0" fontId="0" fillId="0" borderId="0" xfId="0"/>
    <xf numFmtId="0" fontId="3" fillId="2" borderId="0" xfId="0" applyFont="1" applyFill="1" applyAlignment="1">
      <alignment horizontal="right"/>
    </xf>
    <xf numFmtId="0" fontId="15" fillId="0" borderId="0" xfId="0" applyFont="1"/>
    <xf numFmtId="0" fontId="2" fillId="2" borderId="0" xfId="0" applyFont="1" applyFill="1"/>
    <xf numFmtId="0" fontId="4" fillId="2" borderId="0" xfId="0" applyFont="1" applyFill="1"/>
    <xf numFmtId="0" fontId="8" fillId="0" borderId="0" xfId="0" applyFont="1"/>
    <xf numFmtId="0" fontId="16" fillId="2" borderId="0" xfId="0" applyFont="1" applyFill="1"/>
    <xf numFmtId="0" fontId="18" fillId="0" borderId="0" xfId="0" applyFont="1"/>
    <xf numFmtId="0" fontId="19" fillId="0" borderId="0" xfId="0" applyFont="1"/>
    <xf numFmtId="0" fontId="23" fillId="10" borderId="0" xfId="0" applyFont="1" applyFill="1" applyAlignment="1">
      <alignment wrapText="1"/>
    </xf>
    <xf numFmtId="0" fontId="22" fillId="0" borderId="0" xfId="0" applyFont="1"/>
    <xf numFmtId="0" fontId="17" fillId="0" borderId="0" xfId="0" applyFont="1"/>
    <xf numFmtId="0" fontId="16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B8520E"/>
      <rgbColor rgb="FFFEF9C3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F7F8FA"/>
      <rgbColor rgb="FFF9F9F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132C56"/>
      <rgbColor rgb="FF339966"/>
      <rgbColor rgb="FF0B1D3A"/>
      <rgbColor rgb="FF713F12"/>
      <rgbColor rgb="FF991B1B"/>
      <rgbColor rgb="FF993366"/>
      <rgbColor rgb="FF1E3A8A"/>
      <rgbColor rgb="FF1453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MA" sz="1800" b="1" strike="noStrike" spc="-1">
                <a:solidFill>
                  <a:srgbClr val="000000"/>
                </a:solidFill>
                <a:latin typeface="Calibri"/>
              </a:rPr>
              <a:t>Créances par Tranche d'Ancienneté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'Dashboard KPI'!$C$10</c:f>
              <c:strCache>
                <c:ptCount val="1"/>
                <c:pt idx="0">
                  <c:v>Base (MAD)</c:v>
                </c:pt>
              </c:strCache>
            </c:strRef>
          </c:tx>
          <c:spPr>
            <a:solidFill>
              <a:srgbClr val="0B1D3A"/>
            </a:solidFill>
            <a:ln w="9360">
              <a:solidFill>
                <a:srgbClr val="F9F9F9"/>
              </a:solidFill>
              <a:prstDash val="solid"/>
              <a:round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B8520E"/>
              </a:solidFill>
              <a:ln w="9360">
                <a:solidFill>
                  <a:srgbClr val="F9F9F9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1-EFD6-4273-B2F5-BCC5161F6329}"/>
              </c:ext>
            </c:extLst>
          </c:dPt>
          <c:dLbls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EFD6-4273-B2F5-BCC5161F63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'Dashboard KPI'!$B$11:$B$14</c:f>
              <c:strCache>
                <c:ptCount val="4"/>
                <c:pt idx="0">
                  <c:v>Niveau 1</c:v>
                </c:pt>
                <c:pt idx="1">
                  <c:v>Niveau 2</c:v>
                </c:pt>
                <c:pt idx="2">
                  <c:v>Niveau 3</c:v>
                </c:pt>
                <c:pt idx="3">
                  <c:v>Niveau 4</c:v>
                </c:pt>
              </c:strCache>
            </c:strRef>
          </c:cat>
          <c:val>
            <c:numRef>
              <c:f>'Dashboard KPI'!$C$11:$C$14</c:f>
              <c:numCache>
                <c:formatCode>#,##0</c:formatCode>
                <c:ptCount val="4"/>
                <c:pt idx="0">
                  <c:v>7320000</c:v>
                </c:pt>
                <c:pt idx="1">
                  <c:v>2540000</c:v>
                </c:pt>
                <c:pt idx="2">
                  <c:v>930000</c:v>
                </c:pt>
                <c:pt idx="3">
                  <c:v>1650000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D6-4273-B2F5-BCC5161F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12154"/>
        <c:axId val="94685491"/>
      </c:barChart>
      <c:catAx>
        <c:axId val="624121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4685491"/>
        <c:crosses val="autoZero"/>
        <c:auto val="1"/>
        <c:lblAlgn val="ctr"/>
        <c:lblOffset val="100"/>
        <c:noMultiLvlLbl val="0"/>
      </c:catAx>
      <c:valAx>
        <c:axId val="9468549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MA" sz="1000" b="1" strike="noStrike" spc="-1">
                    <a:solidFill>
                      <a:srgbClr val="000000"/>
                    </a:solidFill>
                    <a:latin typeface="Calibri"/>
                  </a:rPr>
                  <a:t>MAD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2412154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MA" sz="1800" b="1" strike="noStrike" spc="-1">
                <a:solidFill>
                  <a:srgbClr val="000000"/>
                </a:solidFill>
                <a:latin typeface="Calibri"/>
              </a:rPr>
              <a:t>Encaissements vs Objectif — Tendance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Historique!$C$4</c:f>
              <c:strCache>
                <c:ptCount val="1"/>
                <c:pt idx="0">
                  <c:v>Réalisé démo (MAD)</c:v>
                </c:pt>
              </c:strCache>
            </c:strRef>
          </c:tx>
          <c:spPr>
            <a:ln w="28080">
              <a:solidFill>
                <a:srgbClr val="0B1D3A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Historique!$B$5:$B$15</c:f>
              <c:strCache>
                <c:ptCount val="11"/>
                <c:pt idx="0">
                  <c:v>Période 1</c:v>
                </c:pt>
                <c:pt idx="1">
                  <c:v>Période 2</c:v>
                </c:pt>
                <c:pt idx="2">
                  <c:v>Période 3</c:v>
                </c:pt>
                <c:pt idx="3">
                  <c:v>Période 4</c:v>
                </c:pt>
                <c:pt idx="4">
                  <c:v>Période 5</c:v>
                </c:pt>
                <c:pt idx="5">
                  <c:v>Période 6</c:v>
                </c:pt>
                <c:pt idx="6">
                  <c:v>Période 7</c:v>
                </c:pt>
                <c:pt idx="7">
                  <c:v>Période 8</c:v>
                </c:pt>
                <c:pt idx="8">
                  <c:v>Période 9</c:v>
                </c:pt>
                <c:pt idx="9">
                  <c:v>Période 10</c:v>
                </c:pt>
                <c:pt idx="10">
                  <c:v>Période 11</c:v>
                </c:pt>
              </c:strCache>
            </c:strRef>
          </c:cat>
          <c:val>
            <c:numRef>
              <c:f>Historique!$C$5:$C$15</c:f>
              <c:numCache>
                <c:formatCode>#,##0</c:formatCode>
                <c:ptCount val="11"/>
                <c:pt idx="0">
                  <c:v>2800000</c:v>
                </c:pt>
                <c:pt idx="1">
                  <c:v>3100000</c:v>
                </c:pt>
                <c:pt idx="2">
                  <c:v>2950000</c:v>
                </c:pt>
                <c:pt idx="3">
                  <c:v>3200000</c:v>
                </c:pt>
                <c:pt idx="4">
                  <c:v>2700000</c:v>
                </c:pt>
                <c:pt idx="5">
                  <c:v>3400000</c:v>
                </c:pt>
                <c:pt idx="6">
                  <c:v>3050000</c:v>
                </c:pt>
                <c:pt idx="7">
                  <c:v>2900000</c:v>
                </c:pt>
                <c:pt idx="8">
                  <c:v>3350000</c:v>
                </c:pt>
                <c:pt idx="9">
                  <c:v>3150000</c:v>
                </c:pt>
                <c:pt idx="10">
                  <c:v>3500000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411-4720-B9CB-749B73EE084F}"/>
            </c:ext>
          </c:extLst>
        </c:ser>
        <c:ser>
          <c:idx val="1"/>
          <c:order val="1"/>
          <c:tx>
            <c:strRef>
              <c:f>Historique!$D$4</c:f>
              <c:strCache>
                <c:ptCount val="1"/>
                <c:pt idx="0">
                  <c:v>Cible démo (MAD)</c:v>
                </c:pt>
              </c:strCache>
            </c:strRef>
          </c:tx>
          <c:spPr>
            <a:ln w="28080">
              <a:solidFill>
                <a:srgbClr val="B8520E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Historique!$B$5:$B$15</c:f>
              <c:strCache>
                <c:ptCount val="11"/>
                <c:pt idx="0">
                  <c:v>Période 1</c:v>
                </c:pt>
                <c:pt idx="1">
                  <c:v>Période 2</c:v>
                </c:pt>
                <c:pt idx="2">
                  <c:v>Période 3</c:v>
                </c:pt>
                <c:pt idx="3">
                  <c:v>Période 4</c:v>
                </c:pt>
                <c:pt idx="4">
                  <c:v>Période 5</c:v>
                </c:pt>
                <c:pt idx="5">
                  <c:v>Période 6</c:v>
                </c:pt>
                <c:pt idx="6">
                  <c:v>Période 7</c:v>
                </c:pt>
                <c:pt idx="7">
                  <c:v>Période 8</c:v>
                </c:pt>
                <c:pt idx="8">
                  <c:v>Période 9</c:v>
                </c:pt>
                <c:pt idx="9">
                  <c:v>Période 10</c:v>
                </c:pt>
                <c:pt idx="10">
                  <c:v>Période 11</c:v>
                </c:pt>
              </c:strCache>
            </c:strRef>
          </c:cat>
          <c:val>
            <c:numRef>
              <c:f>Historique!$D$5:$D$15</c:f>
              <c:numCache>
                <c:formatCode>#,##0</c:formatCode>
                <c:ptCount val="11"/>
                <c:pt idx="0">
                  <c:v>3000000</c:v>
                </c:pt>
                <c:pt idx="1">
                  <c:v>3000000</c:v>
                </c:pt>
                <c:pt idx="2">
                  <c:v>3000000</c:v>
                </c:pt>
                <c:pt idx="3">
                  <c:v>3100000</c:v>
                </c:pt>
                <c:pt idx="4">
                  <c:v>3100000</c:v>
                </c:pt>
                <c:pt idx="5">
                  <c:v>3100000</c:v>
                </c:pt>
                <c:pt idx="6">
                  <c:v>3200000</c:v>
                </c:pt>
                <c:pt idx="7">
                  <c:v>3200000</c:v>
                </c:pt>
                <c:pt idx="8">
                  <c:v>3200000</c:v>
                </c:pt>
                <c:pt idx="9">
                  <c:v>3300000</c:v>
                </c:pt>
                <c:pt idx="10">
                  <c:v>3300000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11-4720-B9CB-749B73EE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59369760"/>
        <c:axId val="894392"/>
      </c:lineChart>
      <c:catAx>
        <c:axId val="5936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894392"/>
        <c:crosses val="autoZero"/>
        <c:auto val="1"/>
        <c:lblAlgn val="ctr"/>
        <c:lblOffset val="100"/>
        <c:noMultiLvlLbl val="0"/>
      </c:catAx>
      <c:valAx>
        <c:axId val="89439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MA" sz="1000" b="1" strike="noStrike" spc="-1">
                    <a:solidFill>
                      <a:srgbClr val="000000"/>
                    </a:solidFill>
                    <a:latin typeface="Calibri"/>
                  </a:rPr>
                  <a:t>MAD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59369760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116280</xdr:rowOff>
    </xdr:from>
    <xdr:to>
      <xdr:col>17</xdr:col>
      <xdr:colOff>427680</xdr:colOff>
      <xdr:row>30</xdr:row>
      <xdr:rowOff>100800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48240</xdr:rowOff>
    </xdr:from>
    <xdr:to>
      <xdr:col>11</xdr:col>
      <xdr:colOff>537840</xdr:colOff>
      <xdr:row>42</xdr:row>
      <xdr:rowOff>133200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D3A"/>
  </sheetPr>
  <dimension ref="A1:K38"/>
  <sheetViews>
    <sheetView tabSelected="1" zoomScale="50" zoomScaleNormal="100" workbookViewId="0">
      <selection activeCell="F14" sqref="F14"/>
    </sheetView>
  </sheetViews>
  <sheetFormatPr baseColWidth="10" defaultColWidth="8.6640625" defaultRowHeight="14.4" x14ac:dyDescent="0.3"/>
  <cols>
    <col min="1" max="1" width="2" customWidth="1"/>
    <col min="2" max="2" width="28" customWidth="1"/>
    <col min="3" max="3" width="16" customWidth="1"/>
    <col min="4" max="4" width="21.88671875" customWidth="1"/>
    <col min="5" max="10" width="14" customWidth="1"/>
    <col min="11" max="11" width="2" customWidth="1"/>
  </cols>
  <sheetData>
    <row r="1" spans="1:11" ht="19.5" customHeight="1" x14ac:dyDescent="0.4">
      <c r="A1" s="1"/>
      <c r="B1" s="52" t="s">
        <v>0</v>
      </c>
      <c r="C1" s="53"/>
      <c r="D1" s="53"/>
      <c r="E1" s="53"/>
      <c r="F1" s="53"/>
      <c r="G1" s="53"/>
      <c r="H1" s="53"/>
      <c r="I1" s="53"/>
      <c r="J1" s="53"/>
      <c r="K1" s="1"/>
    </row>
    <row r="2" spans="1:11" ht="15" customHeight="1" x14ac:dyDescent="0.3">
      <c r="A2" s="1"/>
      <c r="B2" s="56" t="s">
        <v>1</v>
      </c>
      <c r="C2" s="53"/>
      <c r="D2" s="53"/>
      <c r="E2" s="53"/>
      <c r="F2" s="1"/>
      <c r="G2" s="54" t="s">
        <v>2</v>
      </c>
      <c r="H2" s="53"/>
      <c r="I2" s="53"/>
      <c r="J2" s="53"/>
      <c r="K2" s="1"/>
    </row>
    <row r="3" spans="1:11" ht="15" customHeight="1" x14ac:dyDescent="0.3">
      <c r="A3" s="1"/>
      <c r="B3" s="57" t="s">
        <v>3</v>
      </c>
      <c r="C3" s="53"/>
      <c r="D3" s="53"/>
      <c r="E3" s="53"/>
      <c r="F3" s="53"/>
      <c r="G3" s="53"/>
      <c r="H3" s="53"/>
      <c r="I3" s="53"/>
      <c r="J3" s="53"/>
      <c r="K3" s="1"/>
    </row>
    <row r="4" spans="1:11" ht="6" customHeight="1" x14ac:dyDescent="0.3"/>
    <row r="5" spans="1:11" ht="15" customHeight="1" x14ac:dyDescent="0.3">
      <c r="B5" s="2" t="s">
        <v>4</v>
      </c>
      <c r="D5" s="2" t="s">
        <v>5</v>
      </c>
      <c r="F5" s="2" t="s">
        <v>6</v>
      </c>
      <c r="H5" s="2" t="s">
        <v>7</v>
      </c>
      <c r="J5" s="2" t="s">
        <v>8</v>
      </c>
    </row>
    <row r="6" spans="1:11" ht="15.75" customHeight="1" x14ac:dyDescent="0.3">
      <c r="B6" s="3">
        <f>Segmentation!L22</f>
        <v>12440000</v>
      </c>
      <c r="D6" s="3">
        <f>SUM(Segmentation!D22,Segmentation!E22,Segmentation!F22)</f>
        <v>5120000</v>
      </c>
      <c r="F6" s="4">
        <f>AVERAGE(Segmentation!H12:H21)</f>
        <v>53.8</v>
      </c>
      <c r="H6" s="5">
        <f>Historique!C15/Segmentation!L22</f>
        <v>0.28135048231511256</v>
      </c>
      <c r="J6" s="5">
        <f>AVERAGE(Segmentation!G12:G21)</f>
        <v>0.76899999999999991</v>
      </c>
    </row>
    <row r="7" spans="1:11" ht="15" customHeight="1" x14ac:dyDescent="0.3">
      <c r="A7" s="6"/>
      <c r="B7" s="7" t="s">
        <v>9</v>
      </c>
      <c r="C7" s="6"/>
      <c r="D7" s="6"/>
      <c r="E7" s="6"/>
      <c r="F7" s="6"/>
      <c r="G7" s="6"/>
      <c r="H7" s="6"/>
      <c r="I7" s="6"/>
      <c r="J7" s="7" t="s">
        <v>10</v>
      </c>
      <c r="K7" s="6"/>
    </row>
    <row r="8" spans="1:11" ht="9.75" customHeight="1" x14ac:dyDescent="0.3"/>
    <row r="9" spans="1:11" ht="17.25" customHeight="1" x14ac:dyDescent="0.3">
      <c r="B9" s="58" t="s">
        <v>11</v>
      </c>
      <c r="C9" s="53"/>
      <c r="D9" s="53"/>
      <c r="E9" s="53"/>
      <c r="F9" s="53"/>
      <c r="G9" s="53"/>
      <c r="H9" s="53"/>
      <c r="I9" s="53"/>
      <c r="J9" s="53"/>
    </row>
    <row r="10" spans="1:11" ht="23.25" customHeight="1" x14ac:dyDescent="0.3">
      <c r="B10" s="8" t="s">
        <v>12</v>
      </c>
      <c r="C10" s="8" t="s">
        <v>87</v>
      </c>
      <c r="D10" s="8" t="s">
        <v>13</v>
      </c>
      <c r="E10" s="8" t="s">
        <v>14</v>
      </c>
      <c r="F10" s="8" t="s">
        <v>15</v>
      </c>
    </row>
    <row r="11" spans="1:11" ht="15" customHeight="1" x14ac:dyDescent="0.3">
      <c r="B11" s="9" t="s">
        <v>16</v>
      </c>
      <c r="C11" s="10">
        <f>ROUND((Segmentation!C22),0)</f>
        <v>7320000</v>
      </c>
      <c r="D11" s="11">
        <f>C11/C15</f>
        <v>0.58842443729903537</v>
      </c>
      <c r="E11" s="12">
        <v>4</v>
      </c>
      <c r="F11" s="13" t="s">
        <v>17</v>
      </c>
    </row>
    <row r="12" spans="1:11" ht="15" customHeight="1" x14ac:dyDescent="0.3">
      <c r="B12" s="14" t="s">
        <v>18</v>
      </c>
      <c r="C12" s="15">
        <f>ROUND((Segmentation!D22),0)</f>
        <v>2540000</v>
      </c>
      <c r="D12" s="16">
        <f>C12/C15</f>
        <v>0.20418006430868169</v>
      </c>
      <c r="E12" s="17">
        <v>3</v>
      </c>
      <c r="F12" s="18" t="s">
        <v>19</v>
      </c>
    </row>
    <row r="13" spans="1:11" ht="15" customHeight="1" x14ac:dyDescent="0.3">
      <c r="B13" s="9" t="s">
        <v>20</v>
      </c>
      <c r="C13" s="10">
        <f>ROUND((Segmentation!E22),0)</f>
        <v>930000</v>
      </c>
      <c r="D13" s="11">
        <f>C13/C15</f>
        <v>7.4758842443729906E-2</v>
      </c>
      <c r="E13" s="12">
        <v>2</v>
      </c>
      <c r="F13" s="19" t="s">
        <v>21</v>
      </c>
    </row>
    <row r="14" spans="1:11" ht="15" customHeight="1" x14ac:dyDescent="0.3">
      <c r="B14" s="14" t="s">
        <v>22</v>
      </c>
      <c r="C14" s="15">
        <f>ROUND((Segmentation!F22),0)</f>
        <v>1650000</v>
      </c>
      <c r="D14" s="16">
        <f>C14/C15</f>
        <v>0.13263665594855306</v>
      </c>
      <c r="E14" s="17">
        <v>1</v>
      </c>
      <c r="F14" s="20" t="s">
        <v>23</v>
      </c>
    </row>
    <row r="15" spans="1:11" ht="15" customHeight="1" x14ac:dyDescent="0.3">
      <c r="B15" s="21" t="s">
        <v>24</v>
      </c>
      <c r="C15" s="22">
        <f>SUM(C11:C14)</f>
        <v>12440000</v>
      </c>
      <c r="D15" s="23" t="s">
        <v>25</v>
      </c>
      <c r="E15" s="23" t="s">
        <v>26</v>
      </c>
      <c r="F15" s="24"/>
    </row>
    <row r="17" spans="2:10" x14ac:dyDescent="0.3">
      <c r="B17" s="57" t="s">
        <v>27</v>
      </c>
      <c r="C17" s="53"/>
      <c r="D17" s="53"/>
      <c r="E17" s="53"/>
      <c r="F17" s="53"/>
      <c r="G17" s="53"/>
      <c r="H17" s="53"/>
      <c r="I17" s="53"/>
      <c r="J17" s="53"/>
    </row>
    <row r="18" spans="2:10" x14ac:dyDescent="0.3">
      <c r="B18" s="57" t="s">
        <v>28</v>
      </c>
      <c r="C18" s="53"/>
      <c r="D18" s="53"/>
      <c r="E18" s="53"/>
      <c r="F18" s="53"/>
      <c r="G18" s="53"/>
      <c r="H18" s="53"/>
      <c r="I18" s="53"/>
      <c r="J18" s="53"/>
    </row>
    <row r="38" spans="2:8" ht="15" customHeight="1" x14ac:dyDescent="0.3">
      <c r="B38" s="55" t="s">
        <v>29</v>
      </c>
      <c r="C38" s="53"/>
      <c r="D38" s="53"/>
      <c r="E38" s="53"/>
      <c r="F38" s="53"/>
      <c r="G38" s="53"/>
      <c r="H38" s="53"/>
    </row>
  </sheetData>
  <mergeCells count="8">
    <mergeCell ref="B1:J1"/>
    <mergeCell ref="G2:J2"/>
    <mergeCell ref="B38:H38"/>
    <mergeCell ref="B2:E2"/>
    <mergeCell ref="B18:J18"/>
    <mergeCell ref="B3:J3"/>
    <mergeCell ref="B17:J17"/>
    <mergeCell ref="B9:J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32C56"/>
  </sheetPr>
  <dimension ref="A1:M27"/>
  <sheetViews>
    <sheetView zoomScaleNormal="100" workbookViewId="0">
      <pane xSplit="1" ySplit="10" topLeftCell="C17" activePane="bottomRight" state="frozen"/>
      <selection pane="topRight"/>
      <selection pane="bottomLeft"/>
      <selection pane="bottomRight" activeCell="L12" sqref="L12:L21"/>
    </sheetView>
  </sheetViews>
  <sheetFormatPr baseColWidth="10" defaultColWidth="8.6640625" defaultRowHeight="14.4" x14ac:dyDescent="0.3"/>
  <cols>
    <col min="1" max="1" width="2" customWidth="1"/>
    <col min="2" max="2" width="42" customWidth="1"/>
    <col min="3" max="3" width="15" customWidth="1"/>
    <col min="4" max="9" width="14" customWidth="1"/>
    <col min="10" max="10" width="16" customWidth="1"/>
    <col min="11" max="11" width="15" customWidth="1"/>
    <col min="12" max="12" width="14" customWidth="1"/>
    <col min="13" max="13" width="2" customWidth="1"/>
  </cols>
  <sheetData>
    <row r="1" spans="1:13" ht="17.25" customHeight="1" x14ac:dyDescent="0.3">
      <c r="A1" s="1"/>
      <c r="B1" s="59" t="s">
        <v>30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</row>
    <row r="2" spans="1:13" ht="15" customHeight="1" x14ac:dyDescent="0.3">
      <c r="B2" s="64" t="s">
        <v>31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3" ht="15" customHeight="1" x14ac:dyDescent="0.3">
      <c r="B4" s="60" t="s">
        <v>32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6" spans="1:13" ht="15" customHeight="1" x14ac:dyDescent="0.3">
      <c r="B6" s="61" t="s">
        <v>33</v>
      </c>
      <c r="C6" s="53"/>
      <c r="E6" s="25" t="s">
        <v>34</v>
      </c>
    </row>
    <row r="7" spans="1:13" ht="15" hidden="1" customHeight="1" x14ac:dyDescent="0.3">
      <c r="B7" s="26" t="s">
        <v>35</v>
      </c>
      <c r="C7" s="27">
        <v>0.4</v>
      </c>
      <c r="E7" s="28" t="s">
        <v>36</v>
      </c>
    </row>
    <row r="8" spans="1:13" ht="15" hidden="1" customHeight="1" x14ac:dyDescent="0.3">
      <c r="B8" s="26" t="s">
        <v>37</v>
      </c>
      <c r="C8" s="27">
        <v>0.3</v>
      </c>
      <c r="E8" s="29" t="s">
        <v>38</v>
      </c>
    </row>
    <row r="9" spans="1:13" ht="15" hidden="1" customHeight="1" x14ac:dyDescent="0.3">
      <c r="B9" s="26" t="s">
        <v>39</v>
      </c>
      <c r="C9" s="27">
        <v>0.3</v>
      </c>
      <c r="E9" s="30" t="s">
        <v>40</v>
      </c>
    </row>
    <row r="11" spans="1:13" ht="31.5" customHeight="1" x14ac:dyDescent="0.3">
      <c r="B11" s="8" t="s">
        <v>41</v>
      </c>
      <c r="C11" s="8" t="s">
        <v>42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47</v>
      </c>
      <c r="I11" s="8" t="s">
        <v>48</v>
      </c>
      <c r="J11" s="8" t="s">
        <v>49</v>
      </c>
      <c r="K11" s="8" t="s">
        <v>50</v>
      </c>
      <c r="L11" s="8" t="s">
        <v>51</v>
      </c>
    </row>
    <row r="12" spans="1:13" ht="15" customHeight="1" x14ac:dyDescent="0.3">
      <c r="B12" s="9" t="s">
        <v>52</v>
      </c>
      <c r="C12" s="31">
        <v>1640000</v>
      </c>
      <c r="D12" s="31">
        <v>420000</v>
      </c>
      <c r="E12" s="31">
        <v>200000</v>
      </c>
      <c r="F12" s="31">
        <v>180000</v>
      </c>
      <c r="G12" s="32">
        <v>0.84</v>
      </c>
      <c r="H12" s="33">
        <v>43</v>
      </c>
      <c r="I12" s="32">
        <v>0.84</v>
      </c>
      <c r="J12" s="34">
        <f t="shared" ref="J12:J21" si="0">$C$7*((C12/L12)*10)+$C$8*((1-L12/MAX($L$12:$L$21))*10)+$C$9*(I12*10)</f>
        <v>5.2085245901639343</v>
      </c>
      <c r="K12" s="35" t="str">
        <f>IF(J12&gt;=7,"Faible",IF(J12&gt;=5,"Moyenne",IF(J12&gt;=3,"Haute","Critique")))</f>
        <v>Moyenne</v>
      </c>
      <c r="L12" s="36">
        <f>SUM(C12:F12)</f>
        <v>2440000</v>
      </c>
    </row>
    <row r="13" spans="1:13" ht="15" customHeight="1" x14ac:dyDescent="0.3">
      <c r="B13" s="14" t="s">
        <v>53</v>
      </c>
      <c r="C13" s="37">
        <v>740000</v>
      </c>
      <c r="D13" s="37">
        <v>510000</v>
      </c>
      <c r="E13" s="37">
        <v>200000</v>
      </c>
      <c r="F13" s="37">
        <v>420000</v>
      </c>
      <c r="G13" s="38">
        <v>0.63</v>
      </c>
      <c r="H13" s="39">
        <v>76</v>
      </c>
      <c r="I13" s="38">
        <v>0.63</v>
      </c>
      <c r="J13" s="40">
        <f t="shared" si="0"/>
        <v>4.1737073726659064</v>
      </c>
      <c r="K13" s="35" t="str">
        <f t="shared" ref="K13:K21" si="1">IF(J13&gt;=7,"Faible",IF(J13&gt;=5,"Moyenne",IF(J13&gt;=3,"Haute","Critique")))</f>
        <v>Haute</v>
      </c>
      <c r="L13" s="36">
        <f t="shared" ref="L13:L21" si="2">SUM(C13:F13)</f>
        <v>1870000</v>
      </c>
    </row>
    <row r="14" spans="1:13" ht="15" customHeight="1" x14ac:dyDescent="0.3">
      <c r="B14" s="9" t="s">
        <v>54</v>
      </c>
      <c r="C14" s="31">
        <v>1190000</v>
      </c>
      <c r="D14" s="31">
        <v>300000</v>
      </c>
      <c r="E14" s="31">
        <v>60000</v>
      </c>
      <c r="F14" s="31">
        <v>90000</v>
      </c>
      <c r="G14" s="32">
        <v>0.92</v>
      </c>
      <c r="H14" s="33">
        <v>34</v>
      </c>
      <c r="I14" s="32">
        <v>0.92</v>
      </c>
      <c r="J14" s="34">
        <f t="shared" si="0"/>
        <v>6.646045581767293</v>
      </c>
      <c r="K14" s="35" t="str">
        <f t="shared" si="1"/>
        <v>Moyenne</v>
      </c>
      <c r="L14" s="36">
        <f t="shared" si="2"/>
        <v>1640000</v>
      </c>
    </row>
    <row r="15" spans="1:13" ht="15" customHeight="1" x14ac:dyDescent="0.3">
      <c r="B15" s="14" t="s">
        <v>55</v>
      </c>
      <c r="C15" s="37">
        <v>810000</v>
      </c>
      <c r="D15" s="37">
        <v>310000</v>
      </c>
      <c r="E15" s="37">
        <v>100000</v>
      </c>
      <c r="F15" s="37">
        <v>210000</v>
      </c>
      <c r="G15" s="38">
        <v>0.71</v>
      </c>
      <c r="H15" s="39">
        <v>59</v>
      </c>
      <c r="I15" s="38">
        <v>0.71</v>
      </c>
      <c r="J15" s="40">
        <f t="shared" si="0"/>
        <v>5.6375375444227904</v>
      </c>
      <c r="K15" s="35" t="str">
        <f t="shared" si="1"/>
        <v>Moyenne</v>
      </c>
      <c r="L15" s="36">
        <f t="shared" si="2"/>
        <v>1430000</v>
      </c>
    </row>
    <row r="16" spans="1:13" ht="15" customHeight="1" x14ac:dyDescent="0.3">
      <c r="B16" s="9" t="s">
        <v>56</v>
      </c>
      <c r="C16" s="31">
        <v>890000</v>
      </c>
      <c r="D16" s="31">
        <v>150000</v>
      </c>
      <c r="E16" s="31">
        <v>40000</v>
      </c>
      <c r="F16" s="31">
        <v>90000</v>
      </c>
      <c r="G16" s="32">
        <v>0.93</v>
      </c>
      <c r="H16" s="33">
        <v>32</v>
      </c>
      <c r="I16" s="32">
        <v>0.93</v>
      </c>
      <c r="J16" s="34">
        <f t="shared" si="0"/>
        <v>7.3942104525711079</v>
      </c>
      <c r="K16" s="35" t="str">
        <f t="shared" si="1"/>
        <v>Faible</v>
      </c>
      <c r="L16" s="36">
        <f t="shared" si="2"/>
        <v>1170000</v>
      </c>
    </row>
    <row r="17" spans="2:12" ht="15" customHeight="1" x14ac:dyDescent="0.3">
      <c r="B17" s="14" t="s">
        <v>57</v>
      </c>
      <c r="C17" s="37">
        <v>280000</v>
      </c>
      <c r="D17" s="37">
        <v>260000</v>
      </c>
      <c r="E17" s="37">
        <v>100000</v>
      </c>
      <c r="F17" s="37">
        <v>340000</v>
      </c>
      <c r="G17" s="38">
        <v>0.47</v>
      </c>
      <c r="H17" s="39">
        <v>108</v>
      </c>
      <c r="I17" s="38">
        <v>0.47</v>
      </c>
      <c r="J17" s="40">
        <f t="shared" si="0"/>
        <v>4.3479391100702571</v>
      </c>
      <c r="K17" s="35" t="str">
        <f t="shared" si="1"/>
        <v>Haute</v>
      </c>
      <c r="L17" s="36">
        <f t="shared" si="2"/>
        <v>980000</v>
      </c>
    </row>
    <row r="18" spans="2:12" ht="15" customHeight="1" x14ac:dyDescent="0.3">
      <c r="B18" s="9" t="s">
        <v>58</v>
      </c>
      <c r="C18" s="31">
        <v>620000</v>
      </c>
      <c r="D18" s="31">
        <v>140000</v>
      </c>
      <c r="E18" s="31">
        <v>50000</v>
      </c>
      <c r="F18" s="31">
        <v>60000</v>
      </c>
      <c r="G18" s="32">
        <v>0.89</v>
      </c>
      <c r="H18" s="33">
        <v>37</v>
      </c>
      <c r="I18" s="32">
        <v>0.89</v>
      </c>
      <c r="J18" s="34">
        <f t="shared" si="0"/>
        <v>7.4509025814961376</v>
      </c>
      <c r="K18" s="35" t="str">
        <f t="shared" si="1"/>
        <v>Faible</v>
      </c>
      <c r="L18" s="36">
        <f t="shared" si="2"/>
        <v>870000</v>
      </c>
    </row>
    <row r="19" spans="2:12" ht="15" customHeight="1" x14ac:dyDescent="0.3">
      <c r="B19" s="14" t="s">
        <v>59</v>
      </c>
      <c r="C19" s="37">
        <v>350000</v>
      </c>
      <c r="D19" s="37">
        <v>180000</v>
      </c>
      <c r="E19" s="37">
        <v>100000</v>
      </c>
      <c r="F19" s="37">
        <v>120000</v>
      </c>
      <c r="G19" s="38">
        <v>0.66</v>
      </c>
      <c r="H19" s="39">
        <v>64</v>
      </c>
      <c r="I19" s="38">
        <v>0.66</v>
      </c>
      <c r="J19" s="40">
        <f t="shared" si="0"/>
        <v>5.9245355191256834</v>
      </c>
      <c r="K19" s="35" t="str">
        <f t="shared" si="1"/>
        <v>Moyenne</v>
      </c>
      <c r="L19" s="36">
        <f t="shared" si="2"/>
        <v>750000</v>
      </c>
    </row>
    <row r="20" spans="2:12" ht="15" customHeight="1" x14ac:dyDescent="0.3">
      <c r="B20" s="9" t="s">
        <v>60</v>
      </c>
      <c r="C20" s="31">
        <v>500000</v>
      </c>
      <c r="D20" s="31">
        <v>120000</v>
      </c>
      <c r="E20" s="31">
        <v>20000</v>
      </c>
      <c r="F20" s="31">
        <v>40000</v>
      </c>
      <c r="G20" s="32">
        <v>0.95</v>
      </c>
      <c r="H20" s="33">
        <v>28</v>
      </c>
      <c r="I20" s="32">
        <v>0.95</v>
      </c>
      <c r="J20" s="34">
        <f t="shared" si="0"/>
        <v>7.9551108968177431</v>
      </c>
      <c r="K20" s="35" t="str">
        <f t="shared" si="1"/>
        <v>Faible</v>
      </c>
      <c r="L20" s="36">
        <f t="shared" si="2"/>
        <v>680000</v>
      </c>
    </row>
    <row r="21" spans="2:12" ht="15" customHeight="1" x14ac:dyDescent="0.3">
      <c r="B21" s="14" t="s">
        <v>61</v>
      </c>
      <c r="C21" s="37">
        <v>300000</v>
      </c>
      <c r="D21" s="37">
        <v>150000</v>
      </c>
      <c r="E21" s="37">
        <v>60000</v>
      </c>
      <c r="F21" s="37">
        <v>100000</v>
      </c>
      <c r="G21" s="38">
        <v>0.69</v>
      </c>
      <c r="H21" s="39">
        <v>57</v>
      </c>
      <c r="I21" s="38">
        <v>0.69</v>
      </c>
      <c r="J21" s="40">
        <f t="shared" si="0"/>
        <v>6.2872131147540991</v>
      </c>
      <c r="K21" s="35" t="str">
        <f t="shared" si="1"/>
        <v>Moyenne</v>
      </c>
      <c r="L21" s="36">
        <f t="shared" si="2"/>
        <v>610000</v>
      </c>
    </row>
    <row r="22" spans="2:12" ht="15" customHeight="1" x14ac:dyDescent="0.3">
      <c r="B22" s="42" t="s">
        <v>62</v>
      </c>
      <c r="C22" s="43">
        <f>SUM(C12:C21)</f>
        <v>7320000</v>
      </c>
      <c r="D22" s="43">
        <f>SUM(D12:D21)</f>
        <v>2540000</v>
      </c>
      <c r="E22" s="43">
        <f>SUM(E12:E21)</f>
        <v>930000</v>
      </c>
      <c r="F22" s="43">
        <f>SUM(F12:F21)</f>
        <v>1650000</v>
      </c>
      <c r="G22" s="44">
        <f>AVERAGE(G12:G21)</f>
        <v>0.76899999999999991</v>
      </c>
      <c r="H22" s="45">
        <f>AVERAGE(H12:H21)</f>
        <v>53.8</v>
      </c>
      <c r="I22" s="46"/>
      <c r="J22" s="47">
        <f>AVERAGE(J12:J21)</f>
        <v>6.1025726763854946</v>
      </c>
      <c r="K22" s="46"/>
      <c r="L22" s="43">
        <f>SUM(L12:L21)</f>
        <v>12440000</v>
      </c>
    </row>
    <row r="24" spans="2:12" ht="15" customHeight="1" x14ac:dyDescent="0.3">
      <c r="B24" s="6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2:12" ht="15" customHeight="1" x14ac:dyDescent="0.3">
      <c r="B25" s="62" t="s">
        <v>63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2:12" ht="28.8" x14ac:dyDescent="0.3">
      <c r="B26" s="51" t="s">
        <v>64</v>
      </c>
    </row>
    <row r="27" spans="2:12" ht="43.2" x14ac:dyDescent="0.3">
      <c r="B27" s="51" t="s">
        <v>65</v>
      </c>
    </row>
  </sheetData>
  <mergeCells count="6">
    <mergeCell ref="B1:L1"/>
    <mergeCell ref="B4:L4"/>
    <mergeCell ref="B6:C6"/>
    <mergeCell ref="B25:L25"/>
    <mergeCell ref="B24:L24"/>
    <mergeCell ref="B2:L2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520E"/>
  </sheetPr>
  <dimension ref="A1:I34"/>
  <sheetViews>
    <sheetView topLeftCell="A2" zoomScale="126" zoomScaleNormal="100" workbookViewId="0">
      <selection activeCell="C9" sqref="C9"/>
    </sheetView>
  </sheetViews>
  <sheetFormatPr baseColWidth="10" defaultColWidth="8.6640625" defaultRowHeight="14.4" x14ac:dyDescent="0.3"/>
  <cols>
    <col min="1" max="1" width="2" customWidth="1"/>
    <col min="2" max="2" width="18" customWidth="1"/>
    <col min="3" max="3" width="22" customWidth="1"/>
    <col min="4" max="4" width="20" customWidth="1"/>
    <col min="5" max="5" width="12" customWidth="1"/>
    <col min="6" max="6" width="14" customWidth="1"/>
    <col min="7" max="7" width="16" customWidth="1"/>
    <col min="8" max="8" width="14" customWidth="1"/>
    <col min="9" max="9" width="2" customWidth="1"/>
  </cols>
  <sheetData>
    <row r="1" spans="1:9" ht="17.25" customHeight="1" x14ac:dyDescent="0.3">
      <c r="A1" s="1"/>
      <c r="B1" s="65" t="s">
        <v>66</v>
      </c>
      <c r="C1" s="53"/>
      <c r="D1" s="53"/>
      <c r="E1" s="53"/>
      <c r="F1" s="53"/>
      <c r="G1" s="53"/>
      <c r="H1" s="53"/>
      <c r="I1" s="1"/>
    </row>
    <row r="2" spans="1:9" ht="15" customHeight="1" x14ac:dyDescent="0.3">
      <c r="B2" s="66" t="s">
        <v>67</v>
      </c>
      <c r="C2" s="53"/>
      <c r="D2" s="53"/>
      <c r="E2" s="53"/>
      <c r="F2" s="53"/>
      <c r="G2" s="53"/>
      <c r="H2" s="53"/>
    </row>
    <row r="4" spans="1:9" ht="23.25" customHeight="1" x14ac:dyDescent="0.3">
      <c r="B4" s="8" t="s">
        <v>68</v>
      </c>
      <c r="C4" s="8" t="s">
        <v>85</v>
      </c>
      <c r="D4" s="8" t="s">
        <v>86</v>
      </c>
      <c r="E4" s="8" t="s">
        <v>69</v>
      </c>
      <c r="F4" s="8" t="s">
        <v>70</v>
      </c>
      <c r="G4" s="8" t="s">
        <v>71</v>
      </c>
      <c r="H4" s="8" t="s">
        <v>72</v>
      </c>
    </row>
    <row r="5" spans="1:9" ht="15" customHeight="1" x14ac:dyDescent="0.3">
      <c r="B5" s="35" t="s">
        <v>73</v>
      </c>
      <c r="C5" s="31">
        <v>2800000</v>
      </c>
      <c r="D5" s="31">
        <v>3000000</v>
      </c>
      <c r="E5" s="10">
        <f t="shared" ref="E5:E16" si="0">C5-D5</f>
        <v>-200000</v>
      </c>
      <c r="F5" s="48">
        <f t="shared" ref="F5:F16" si="1">C5/D5</f>
        <v>0.93333333333333335</v>
      </c>
      <c r="G5" s="10">
        <f>C5</f>
        <v>2800000</v>
      </c>
      <c r="H5" s="48">
        <f>C5/Segmentation!L22</f>
        <v>0.22508038585209003</v>
      </c>
    </row>
    <row r="6" spans="1:9" ht="15" customHeight="1" x14ac:dyDescent="0.3">
      <c r="B6" s="41" t="s">
        <v>74</v>
      </c>
      <c r="C6" s="37">
        <v>3100000</v>
      </c>
      <c r="D6" s="37">
        <v>3000000</v>
      </c>
      <c r="E6" s="15">
        <f t="shared" si="0"/>
        <v>100000</v>
      </c>
      <c r="F6" s="49">
        <f t="shared" si="1"/>
        <v>1.0333333333333334</v>
      </c>
      <c r="G6" s="15">
        <f t="shared" ref="G6:G15" si="2">G5+C6</f>
        <v>5900000</v>
      </c>
      <c r="H6" s="49">
        <f>C6/Segmentation!L22</f>
        <v>0.24919614147909969</v>
      </c>
    </row>
    <row r="7" spans="1:9" ht="15" customHeight="1" x14ac:dyDescent="0.3">
      <c r="B7" s="35" t="s">
        <v>75</v>
      </c>
      <c r="C7" s="31">
        <v>2950000</v>
      </c>
      <c r="D7" s="31">
        <v>3000000</v>
      </c>
      <c r="E7" s="10">
        <f t="shared" si="0"/>
        <v>-50000</v>
      </c>
      <c r="F7" s="48">
        <f t="shared" si="1"/>
        <v>0.98333333333333328</v>
      </c>
      <c r="G7" s="10">
        <f t="shared" si="2"/>
        <v>8850000</v>
      </c>
      <c r="H7" s="48">
        <f>C7/Segmentation!L22</f>
        <v>0.23713826366559485</v>
      </c>
    </row>
    <row r="8" spans="1:9" ht="15" customHeight="1" x14ac:dyDescent="0.3">
      <c r="B8" s="41" t="s">
        <v>76</v>
      </c>
      <c r="C8" s="37">
        <v>3200000</v>
      </c>
      <c r="D8" s="37">
        <v>3100000</v>
      </c>
      <c r="E8" s="15">
        <f t="shared" si="0"/>
        <v>100000</v>
      </c>
      <c r="F8" s="49">
        <f t="shared" si="1"/>
        <v>1.032258064516129</v>
      </c>
      <c r="G8" s="15">
        <f t="shared" si="2"/>
        <v>12050000</v>
      </c>
      <c r="H8" s="49">
        <f>C8/Segmentation!L22</f>
        <v>0.25723472668810288</v>
      </c>
    </row>
    <row r="9" spans="1:9" ht="15" customHeight="1" x14ac:dyDescent="0.3">
      <c r="B9" s="35" t="s">
        <v>77</v>
      </c>
      <c r="C9" s="31">
        <v>2700000</v>
      </c>
      <c r="D9" s="31">
        <v>3100000</v>
      </c>
      <c r="E9" s="10">
        <f t="shared" si="0"/>
        <v>-400000</v>
      </c>
      <c r="F9" s="48">
        <f t="shared" si="1"/>
        <v>0.87096774193548387</v>
      </c>
      <c r="G9" s="10">
        <f t="shared" si="2"/>
        <v>14750000</v>
      </c>
      <c r="H9" s="48">
        <f>C9/Segmentation!L22</f>
        <v>0.21704180064308681</v>
      </c>
    </row>
    <row r="10" spans="1:9" ht="15" customHeight="1" x14ac:dyDescent="0.3">
      <c r="B10" s="41" t="s">
        <v>78</v>
      </c>
      <c r="C10" s="37">
        <v>3400000</v>
      </c>
      <c r="D10" s="37">
        <v>3100000</v>
      </c>
      <c r="E10" s="15">
        <f t="shared" si="0"/>
        <v>300000</v>
      </c>
      <c r="F10" s="49">
        <f t="shared" si="1"/>
        <v>1.096774193548387</v>
      </c>
      <c r="G10" s="15">
        <f t="shared" si="2"/>
        <v>18150000</v>
      </c>
      <c r="H10" s="49">
        <f>C10/Segmentation!L22</f>
        <v>0.27331189710610931</v>
      </c>
    </row>
    <row r="11" spans="1:9" ht="15" customHeight="1" x14ac:dyDescent="0.3">
      <c r="B11" s="35" t="s">
        <v>79</v>
      </c>
      <c r="C11" s="31">
        <v>3050000</v>
      </c>
      <c r="D11" s="31">
        <v>3200000</v>
      </c>
      <c r="E11" s="10">
        <f t="shared" si="0"/>
        <v>-150000</v>
      </c>
      <c r="F11" s="48">
        <f t="shared" si="1"/>
        <v>0.953125</v>
      </c>
      <c r="G11" s="10">
        <f t="shared" si="2"/>
        <v>21200000</v>
      </c>
      <c r="H11" s="48">
        <f>C11/Segmentation!L22</f>
        <v>0.24517684887459806</v>
      </c>
    </row>
    <row r="12" spans="1:9" ht="15" customHeight="1" x14ac:dyDescent="0.3">
      <c r="B12" s="41" t="s">
        <v>80</v>
      </c>
      <c r="C12" s="37">
        <v>2900000</v>
      </c>
      <c r="D12" s="37">
        <v>3200000</v>
      </c>
      <c r="E12" s="15">
        <f t="shared" si="0"/>
        <v>-300000</v>
      </c>
      <c r="F12" s="49">
        <f t="shared" si="1"/>
        <v>0.90625</v>
      </c>
      <c r="G12" s="15">
        <f t="shared" si="2"/>
        <v>24100000</v>
      </c>
      <c r="H12" s="49">
        <f>C12/Segmentation!L22</f>
        <v>0.23311897106109325</v>
      </c>
    </row>
    <row r="13" spans="1:9" ht="15" customHeight="1" x14ac:dyDescent="0.3">
      <c r="B13" s="35" t="s">
        <v>81</v>
      </c>
      <c r="C13" s="31">
        <v>3350000</v>
      </c>
      <c r="D13" s="31">
        <v>3200000</v>
      </c>
      <c r="E13" s="10">
        <f t="shared" si="0"/>
        <v>150000</v>
      </c>
      <c r="F13" s="48">
        <f t="shared" si="1"/>
        <v>1.046875</v>
      </c>
      <c r="G13" s="10">
        <f t="shared" si="2"/>
        <v>27450000</v>
      </c>
      <c r="H13" s="48">
        <f>C13/Segmentation!L22</f>
        <v>0.26929260450160769</v>
      </c>
    </row>
    <row r="14" spans="1:9" ht="15" customHeight="1" x14ac:dyDescent="0.3">
      <c r="B14" s="41" t="s">
        <v>82</v>
      </c>
      <c r="C14" s="37">
        <v>3150000</v>
      </c>
      <c r="D14" s="37">
        <v>3300000</v>
      </c>
      <c r="E14" s="15">
        <f t="shared" si="0"/>
        <v>-150000</v>
      </c>
      <c r="F14" s="49">
        <f t="shared" si="1"/>
        <v>0.95454545454545459</v>
      </c>
      <c r="G14" s="15">
        <f t="shared" si="2"/>
        <v>30600000</v>
      </c>
      <c r="H14" s="49">
        <f>C14/Segmentation!L22</f>
        <v>0.25321543408360131</v>
      </c>
    </row>
    <row r="15" spans="1:9" ht="15" customHeight="1" x14ac:dyDescent="0.3">
      <c r="B15" s="35" t="s">
        <v>83</v>
      </c>
      <c r="C15" s="31">
        <v>3500000</v>
      </c>
      <c r="D15" s="31">
        <v>3300000</v>
      </c>
      <c r="E15" s="10">
        <f t="shared" si="0"/>
        <v>200000</v>
      </c>
      <c r="F15" s="48">
        <f t="shared" si="1"/>
        <v>1.0606060606060606</v>
      </c>
      <c r="G15" s="10">
        <f t="shared" si="2"/>
        <v>34100000</v>
      </c>
      <c r="H15" s="48">
        <f>C15/Segmentation!L22</f>
        <v>0.28135048231511256</v>
      </c>
    </row>
    <row r="16" spans="1:9" ht="15" customHeight="1" x14ac:dyDescent="0.3">
      <c r="B16" s="23" t="s">
        <v>24</v>
      </c>
      <c r="C16" s="22">
        <f>SUM(C5:C15)</f>
        <v>34100000</v>
      </c>
      <c r="D16" s="22">
        <f>SUM(D5:D15)</f>
        <v>34500000</v>
      </c>
      <c r="E16" s="22">
        <f t="shared" si="0"/>
        <v>-400000</v>
      </c>
      <c r="F16" s="44">
        <f t="shared" si="1"/>
        <v>0.98840579710144927</v>
      </c>
      <c r="G16" s="22">
        <f>SUM(G15)</f>
        <v>34100000</v>
      </c>
      <c r="H16" s="50"/>
    </row>
    <row r="34" spans="2:8" ht="15" customHeight="1" x14ac:dyDescent="0.3">
      <c r="B34" s="67" t="s">
        <v>84</v>
      </c>
      <c r="C34" s="53"/>
      <c r="D34" s="53"/>
      <c r="E34" s="53"/>
      <c r="F34" s="53"/>
      <c r="G34" s="53"/>
      <c r="H34" s="53"/>
    </row>
  </sheetData>
  <mergeCells count="3">
    <mergeCell ref="B1:H1"/>
    <mergeCell ref="B2:H2"/>
    <mergeCell ref="B34:H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Dashboard KPI</vt:lpstr>
      <vt:lpstr>Segmentation</vt:lpstr>
      <vt:lpstr>Historique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elghali sany</cp:lastModifiedBy>
  <cp:revision>6</cp:revision>
  <dcterms:created xsi:type="dcterms:W3CDTF">2026-03-07T21:32:25Z</dcterms:created>
  <dcterms:modified xsi:type="dcterms:W3CDTF">2026-03-08T22:37:23Z</dcterms:modified>
  <dc:language>en-US</dc:language>
</cp:coreProperties>
</file>